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AL SUM!!!!!" sheetId="1" r:id="rId1"/>
  </sheets>
  <externalReferences>
    <externalReference r:id="rId4"/>
  </externalReferences>
  <definedNames>
    <definedName name="_xlnm.Print_Area" localSheetId="0">'SAL SUM!!!!!'!$A$1:$Y$53</definedName>
  </definedNames>
  <calcPr fullCalcOnLoad="1"/>
</workbook>
</file>

<file path=xl/sharedStrings.xml><?xml version="1.0" encoding="utf-8"?>
<sst xmlns="http://schemas.openxmlformats.org/spreadsheetml/2006/main" count="76" uniqueCount="57">
  <si>
    <t>WATERBERG DISTRICT MUNICIPALITY</t>
  </si>
  <si>
    <t>SUPPORTING TABLE D</t>
  </si>
  <si>
    <t>SUMMARY SALARY BUDGET 2009/10</t>
  </si>
  <si>
    <t>NO OF PERS</t>
  </si>
  <si>
    <t>VOTE NO</t>
  </si>
  <si>
    <t>DEPARTMENT</t>
  </si>
  <si>
    <t>SALARIES</t>
  </si>
  <si>
    <t>WAGES</t>
  </si>
  <si>
    <t>MEDICAL AID</t>
  </si>
  <si>
    <t>PENSION FUND</t>
  </si>
  <si>
    <t>PROV FUND</t>
  </si>
  <si>
    <t>TRAVEL ALLOW</t>
  </si>
  <si>
    <t>OVERTIME</t>
  </si>
  <si>
    <t>HOUSING SUBSIDY</t>
  </si>
  <si>
    <t>UIF</t>
  </si>
  <si>
    <t>WORK COMP</t>
  </si>
  <si>
    <t>SKILLS DEV</t>
  </si>
  <si>
    <t>CONT MEMBER</t>
  </si>
  <si>
    <t>SALGBC</t>
  </si>
  <si>
    <t>CELLPHONE</t>
  </si>
  <si>
    <t>PROTECT CLOTHING</t>
  </si>
  <si>
    <t>PERF BONUS</t>
  </si>
  <si>
    <t>LONG SERVICE AWARDS</t>
  </si>
  <si>
    <t>OFFICIALS BONUS</t>
  </si>
  <si>
    <t>PROV FOR LEAVE</t>
  </si>
  <si>
    <t>TOTAL</t>
  </si>
  <si>
    <t>% INC</t>
  </si>
  <si>
    <t>2009/10</t>
  </si>
  <si>
    <t>01</t>
  </si>
  <si>
    <t>BTO</t>
  </si>
  <si>
    <t>2008/9</t>
  </si>
  <si>
    <t>02</t>
  </si>
  <si>
    <t>MM</t>
  </si>
  <si>
    <t>03</t>
  </si>
  <si>
    <t>CSSS</t>
  </si>
  <si>
    <t>04</t>
  </si>
  <si>
    <t>PED</t>
  </si>
  <si>
    <t>05</t>
  </si>
  <si>
    <t>ID</t>
  </si>
  <si>
    <t>06</t>
  </si>
  <si>
    <t>EMO</t>
  </si>
  <si>
    <t>07</t>
  </si>
  <si>
    <t>SDCS</t>
  </si>
  <si>
    <t>08</t>
  </si>
  <si>
    <t>DISASTER</t>
  </si>
  <si>
    <t>09</t>
  </si>
  <si>
    <t>MUNICIPAL HEALTH</t>
  </si>
  <si>
    <t>ABBATTOIR</t>
  </si>
  <si>
    <t>TOTAL 2009/2010</t>
  </si>
  <si>
    <t xml:space="preserve"> </t>
  </si>
  <si>
    <t>2008/2009</t>
  </si>
  <si>
    <t>%</t>
  </si>
  <si>
    <t>Employee related cost (excl Cllrs)</t>
  </si>
  <si>
    <t>Total operating</t>
  </si>
  <si>
    <t>Operating budget</t>
  </si>
  <si>
    <t>IDP operating</t>
  </si>
  <si>
    <t>% salaries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</si>
</sst>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41" fontId="21" fillId="0" borderId="0" xfId="43" applyFont="1" applyAlignment="1">
      <alignment/>
    </xf>
    <xf numFmtId="41" fontId="20" fillId="0" borderId="0" xfId="43" applyFont="1" applyAlignment="1">
      <alignment/>
    </xf>
    <xf numFmtId="0" fontId="0" fillId="0" borderId="0" xfId="0" applyFont="1" applyAlignment="1">
      <alignment/>
    </xf>
    <xf numFmtId="3" fontId="22" fillId="0" borderId="0" xfId="61" applyNumberFormat="1" applyFont="1" applyBorder="1" applyAlignment="1">
      <alignment horizontal="center" wrapText="1"/>
      <protection/>
    </xf>
    <xf numFmtId="41" fontId="23" fillId="0" borderId="0" xfId="45" applyFont="1" applyFill="1" applyBorder="1" applyAlignment="1">
      <alignment horizontal="center" wrapText="1"/>
    </xf>
    <xf numFmtId="41" fontId="23" fillId="0" borderId="0" xfId="45" applyFont="1" applyBorder="1" applyAlignment="1">
      <alignment horizontal="center" wrapText="1"/>
    </xf>
    <xf numFmtId="41" fontId="22" fillId="0" borderId="0" xfId="45" applyFont="1" applyFill="1" applyBorder="1" applyAlignment="1">
      <alignment horizontal="center" wrapText="1"/>
    </xf>
    <xf numFmtId="41" fontId="22" fillId="0" borderId="0" xfId="45" applyFont="1" applyBorder="1" applyAlignment="1">
      <alignment horizontal="center" wrapText="1"/>
    </xf>
    <xf numFmtId="0" fontId="22" fillId="0" borderId="0" xfId="61" applyFont="1" applyBorder="1" applyAlignment="1">
      <alignment horizontal="center" wrapText="1"/>
      <protection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" fontId="18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10" fontId="18" fillId="0" borderId="10" xfId="0" applyNumberFormat="1" applyFont="1" applyBorder="1" applyAlignment="1">
      <alignment horizontal="center"/>
    </xf>
    <xf numFmtId="10" fontId="0" fillId="0" borderId="0" xfId="64" applyNumberFormat="1" applyFont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0" xfId="42" applyNumberFormat="1" applyFont="1" applyBorder="1" applyAlignment="1">
      <alignment/>
    </xf>
    <xf numFmtId="0" fontId="18" fillId="0" borderId="0" xfId="0" applyFont="1" applyAlignment="1">
      <alignment/>
    </xf>
    <xf numFmtId="164" fontId="0" fillId="0" borderId="10" xfId="42" applyNumberFormat="1" applyFont="1" applyFill="1" applyBorder="1" applyAlignment="1">
      <alignment/>
    </xf>
    <xf numFmtId="10" fontId="18" fillId="0" borderId="10" xfId="0" applyNumberFormat="1" applyFont="1" applyFill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1" xfId="42" applyNumberFormat="1" applyFont="1" applyFill="1" applyBorder="1" applyAlignment="1">
      <alignment horizontal="right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omma 2 2" xfId="47"/>
    <cellStyle name="Comma 3" xfId="48"/>
    <cellStyle name="Comma 4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%200910\Reports\DETAIL%20BUDGET%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"/>
      <sheetName val="POSTS"/>
      <sheetName val="CLR ALL^"/>
      <sheetName val="SALARY!!!!!!"/>
      <sheetName val="SAL SUM!!!!!"/>
      <sheetName val="B&amp;T"/>
      <sheetName val="MM"/>
      <sheetName val="CSSS"/>
      <sheetName val="Planning"/>
      <sheetName val="ID"/>
      <sheetName val="EMO"/>
      <sheetName val="SDCS"/>
      <sheetName val="FIRE"/>
      <sheetName val="MUN H"/>
      <sheetName val="Abattoir"/>
      <sheetName val="ACTUAL 0708#"/>
      <sheetName val="ESTIMATE 0809#"/>
      <sheetName val="1011#"/>
      <sheetName val="1112#"/>
      <sheetName val="TOTAL 0910"/>
      <sheetName val="Salaries"/>
      <sheetName val="SUM"/>
    </sheetNames>
    <sheetDataSet>
      <sheetData sheetId="3">
        <row r="25">
          <cell r="G25">
            <v>3157491.400000001</v>
          </cell>
          <cell r="H25">
            <v>200932.6</v>
          </cell>
          <cell r="I25">
            <v>0</v>
          </cell>
          <cell r="J25">
            <v>194668</v>
          </cell>
          <cell r="K25">
            <v>530462.0640000001</v>
          </cell>
          <cell r="L25">
            <v>45028.36800000001</v>
          </cell>
          <cell r="M25">
            <v>391616</v>
          </cell>
          <cell r="N25">
            <v>2718.8865000000005</v>
          </cell>
          <cell r="O25">
            <v>74994.6</v>
          </cell>
          <cell r="P25">
            <v>21849.144</v>
          </cell>
          <cell r="Q25">
            <v>44401.9404434</v>
          </cell>
          <cell r="R25">
            <v>31574.914000000004</v>
          </cell>
          <cell r="S25">
            <v>358700</v>
          </cell>
          <cell r="T25">
            <v>630</v>
          </cell>
          <cell r="U25">
            <v>33600</v>
          </cell>
          <cell r="V25">
            <v>0</v>
          </cell>
          <cell r="W25">
            <v>99000.00000000001</v>
          </cell>
          <cell r="X25">
            <v>3000</v>
          </cell>
          <cell r="Y25">
            <v>15000</v>
          </cell>
          <cell r="Z25">
            <v>100000</v>
          </cell>
        </row>
        <row r="39">
          <cell r="G39">
            <v>2516881.933333334</v>
          </cell>
          <cell r="H39">
            <v>182795.7166666667</v>
          </cell>
          <cell r="I39">
            <v>0</v>
          </cell>
          <cell r="J39">
            <v>92874.72000000002</v>
          </cell>
          <cell r="K39">
            <v>331944.1400000001</v>
          </cell>
          <cell r="L39">
            <v>21579.096</v>
          </cell>
          <cell r="M39">
            <v>382634.80000000005</v>
          </cell>
          <cell r="N39">
            <v>0</v>
          </cell>
          <cell r="O39">
            <v>27337.8</v>
          </cell>
          <cell r="P39">
            <v>14433.333333333332</v>
          </cell>
          <cell r="Q39">
            <v>36071.9429</v>
          </cell>
          <cell r="R39">
            <v>25168.819333333337</v>
          </cell>
          <cell r="S39">
            <v>0</v>
          </cell>
          <cell r="T39">
            <v>405</v>
          </cell>
          <cell r="U39">
            <v>42000</v>
          </cell>
          <cell r="V39">
            <v>0</v>
          </cell>
          <cell r="W39">
            <v>111505.68000000001</v>
          </cell>
          <cell r="X39">
            <v>0</v>
          </cell>
          <cell r="Y39">
            <v>5000</v>
          </cell>
          <cell r="Z39">
            <v>105000</v>
          </cell>
        </row>
        <row r="70">
          <cell r="G70">
            <v>3681999.0000000005</v>
          </cell>
          <cell r="H70">
            <v>262891.2</v>
          </cell>
          <cell r="I70">
            <v>30000</v>
          </cell>
          <cell r="J70">
            <v>341565.05999999994</v>
          </cell>
          <cell r="K70">
            <v>810039.7799999998</v>
          </cell>
          <cell r="L70">
            <v>43657.152</v>
          </cell>
          <cell r="M70">
            <v>281339.9</v>
          </cell>
          <cell r="N70">
            <v>26112.7152</v>
          </cell>
          <cell r="O70">
            <v>32838</v>
          </cell>
          <cell r="P70">
            <v>27329.496</v>
          </cell>
          <cell r="Q70">
            <v>49708.09745632</v>
          </cell>
          <cell r="R70">
            <v>36819.99000000001</v>
          </cell>
          <cell r="S70">
            <v>0</v>
          </cell>
          <cell r="T70">
            <v>945</v>
          </cell>
          <cell r="U70">
            <v>36000</v>
          </cell>
          <cell r="V70">
            <v>2500</v>
          </cell>
          <cell r="W70">
            <v>98639.64000000001</v>
          </cell>
          <cell r="X70">
            <v>3000</v>
          </cell>
          <cell r="Y70">
            <v>15000</v>
          </cell>
          <cell r="Z70">
            <v>85000</v>
          </cell>
        </row>
        <row r="84">
          <cell r="G84">
            <v>1755147.7000000004</v>
          </cell>
          <cell r="H84">
            <v>146262.30833333335</v>
          </cell>
          <cell r="I84">
            <v>0</v>
          </cell>
          <cell r="J84">
            <v>98997.79999999999</v>
          </cell>
          <cell r="K84">
            <v>386132.49400000006</v>
          </cell>
          <cell r="L84">
            <v>15386.976000000002</v>
          </cell>
          <cell r="M84">
            <v>313025.7</v>
          </cell>
          <cell r="N84">
            <v>0</v>
          </cell>
          <cell r="O84">
            <v>40618.8</v>
          </cell>
          <cell r="P84">
            <v>11200</v>
          </cell>
          <cell r="Q84">
            <v>26158.632296666663</v>
          </cell>
          <cell r="R84">
            <v>17551.477000000003</v>
          </cell>
          <cell r="S84">
            <v>0</v>
          </cell>
          <cell r="T84">
            <v>270</v>
          </cell>
          <cell r="U84">
            <v>40800</v>
          </cell>
          <cell r="V84">
            <v>0</v>
          </cell>
          <cell r="W84">
            <v>70763.22000000002</v>
          </cell>
          <cell r="X84">
            <v>0</v>
          </cell>
          <cell r="Y84">
            <v>1000</v>
          </cell>
          <cell r="Z84">
            <v>80000</v>
          </cell>
        </row>
        <row r="98">
          <cell r="G98">
            <v>1056885.7000000002</v>
          </cell>
          <cell r="H98">
            <v>88073.80833333333</v>
          </cell>
          <cell r="I98">
            <v>0</v>
          </cell>
          <cell r="J98">
            <v>33105.600000000006</v>
          </cell>
          <cell r="K98">
            <v>232514.85400000005</v>
          </cell>
          <cell r="L98">
            <v>0</v>
          </cell>
          <cell r="M98">
            <v>301797.6</v>
          </cell>
          <cell r="N98">
            <v>0</v>
          </cell>
          <cell r="O98">
            <v>0</v>
          </cell>
          <cell r="P98">
            <v>6397.728</v>
          </cell>
          <cell r="Q98">
            <v>16782.382456666666</v>
          </cell>
          <cell r="R98">
            <v>10568.857000000002</v>
          </cell>
          <cell r="S98">
            <v>0</v>
          </cell>
          <cell r="T98">
            <v>135</v>
          </cell>
          <cell r="U98">
            <v>28800</v>
          </cell>
          <cell r="V98">
            <v>2400</v>
          </cell>
          <cell r="W98">
            <v>71478</v>
          </cell>
          <cell r="X98">
            <v>3000</v>
          </cell>
          <cell r="Y98">
            <v>1000</v>
          </cell>
          <cell r="Z98">
            <v>35000</v>
          </cell>
        </row>
        <row r="118">
          <cell r="G118">
            <v>2799441.7000000007</v>
          </cell>
          <cell r="H118">
            <v>201422.00833333336</v>
          </cell>
          <cell r="I118">
            <v>0</v>
          </cell>
          <cell r="J118">
            <v>208420.4</v>
          </cell>
          <cell r="K118">
            <v>615877.1740000002</v>
          </cell>
          <cell r="L118">
            <v>35914.01</v>
          </cell>
          <cell r="M118">
            <v>416469.4230769231</v>
          </cell>
          <cell r="N118">
            <v>14266.395</v>
          </cell>
          <cell r="O118">
            <v>40756.8</v>
          </cell>
          <cell r="P118">
            <v>20159.056</v>
          </cell>
          <cell r="Q118">
            <v>40279.33338635897</v>
          </cell>
          <cell r="R118">
            <v>27994.417</v>
          </cell>
          <cell r="S118">
            <v>0</v>
          </cell>
          <cell r="T118">
            <v>540</v>
          </cell>
          <cell r="U118">
            <v>49200</v>
          </cell>
          <cell r="V118">
            <v>0</v>
          </cell>
          <cell r="W118">
            <v>0</v>
          </cell>
          <cell r="X118">
            <v>1500</v>
          </cell>
          <cell r="Y118">
            <v>10000</v>
          </cell>
          <cell r="Z118">
            <v>140000</v>
          </cell>
        </row>
        <row r="128">
          <cell r="G128">
            <v>716893.4</v>
          </cell>
          <cell r="H128">
            <v>59741.11666666667</v>
          </cell>
          <cell r="I128">
            <v>0</v>
          </cell>
          <cell r="J128">
            <v>59304.700000000004</v>
          </cell>
          <cell r="K128">
            <v>157716.548</v>
          </cell>
          <cell r="L128">
            <v>6903.336000000001</v>
          </cell>
          <cell r="M128">
            <v>128502.00000000001</v>
          </cell>
          <cell r="N128">
            <v>0</v>
          </cell>
          <cell r="O128">
            <v>6000</v>
          </cell>
          <cell r="P128">
            <v>4797.728</v>
          </cell>
          <cell r="Q128">
            <v>10569.183593333335</v>
          </cell>
          <cell r="R128">
            <v>7168.934000000001</v>
          </cell>
          <cell r="S128">
            <v>0</v>
          </cell>
          <cell r="T128">
            <v>90</v>
          </cell>
          <cell r="U128">
            <v>15000</v>
          </cell>
          <cell r="V128">
            <v>0</v>
          </cell>
          <cell r="W128">
            <v>0</v>
          </cell>
          <cell r="X128">
            <v>0</v>
          </cell>
          <cell r="Y128">
            <v>1000</v>
          </cell>
          <cell r="Z128">
            <v>50000</v>
          </cell>
        </row>
        <row r="144">
          <cell r="G144">
            <v>1926922.8</v>
          </cell>
          <cell r="H144">
            <v>160576.90000000002</v>
          </cell>
          <cell r="I144">
            <v>0</v>
          </cell>
          <cell r="J144">
            <v>194045.6</v>
          </cell>
          <cell r="K144">
            <v>423923.01600000006</v>
          </cell>
          <cell r="L144">
            <v>38538.456000000006</v>
          </cell>
          <cell r="M144">
            <v>234980</v>
          </cell>
          <cell r="N144">
            <v>15414.300000000003</v>
          </cell>
          <cell r="O144">
            <v>10419</v>
          </cell>
          <cell r="P144">
            <v>16062.060000000003</v>
          </cell>
          <cell r="Q144">
            <v>27240.430800000006</v>
          </cell>
          <cell r="R144">
            <v>19269.228000000003</v>
          </cell>
          <cell r="S144">
            <v>0</v>
          </cell>
          <cell r="T144">
            <v>540</v>
          </cell>
          <cell r="U144">
            <v>23400</v>
          </cell>
          <cell r="V144">
            <v>0</v>
          </cell>
          <cell r="W144">
            <v>0</v>
          </cell>
          <cell r="X144">
            <v>0</v>
          </cell>
          <cell r="Y144">
            <v>50000</v>
          </cell>
          <cell r="Z144">
            <v>120000</v>
          </cell>
        </row>
        <row r="181">
          <cell r="G181">
            <v>5362170.879999999</v>
          </cell>
          <cell r="H181">
            <v>446847.5733333335</v>
          </cell>
          <cell r="I181">
            <v>100000</v>
          </cell>
          <cell r="J181">
            <v>345947.22399999993</v>
          </cell>
          <cell r="K181">
            <v>1179677.5936</v>
          </cell>
          <cell r="L181">
            <v>33957.8096</v>
          </cell>
          <cell r="M181">
            <v>1411260</v>
          </cell>
          <cell r="N181">
            <v>0</v>
          </cell>
          <cell r="O181">
            <v>120771</v>
          </cell>
          <cell r="P181">
            <v>47801.60000000001</v>
          </cell>
          <cell r="Q181">
            <v>85167.35061866668</v>
          </cell>
          <cell r="R181">
            <v>53538.25280000002</v>
          </cell>
          <cell r="S181">
            <v>0</v>
          </cell>
          <cell r="T181">
            <v>1350</v>
          </cell>
          <cell r="U181">
            <v>110934.12</v>
          </cell>
          <cell r="V181">
            <v>0</v>
          </cell>
          <cell r="W181">
            <v>0</v>
          </cell>
          <cell r="X181">
            <v>4500</v>
          </cell>
          <cell r="Y181">
            <v>30000</v>
          </cell>
          <cell r="Z181">
            <v>220000</v>
          </cell>
        </row>
        <row r="201">
          <cell r="G201">
            <v>1180928</v>
          </cell>
          <cell r="H201">
            <v>67852.40000000002</v>
          </cell>
          <cell r="I201">
            <v>267000</v>
          </cell>
          <cell r="J201">
            <v>113190.00000000001</v>
          </cell>
          <cell r="K201">
            <v>179130.336</v>
          </cell>
          <cell r="L201">
            <v>16284.575999999997</v>
          </cell>
          <cell r="M201">
            <v>92075.50000000001</v>
          </cell>
          <cell r="N201">
            <v>62802.267000000014</v>
          </cell>
          <cell r="O201">
            <v>7162.2</v>
          </cell>
          <cell r="P201">
            <v>12719.287999999999</v>
          </cell>
          <cell r="Q201">
            <v>16365.516257199999</v>
          </cell>
          <cell r="R201">
            <v>11809.279999999999</v>
          </cell>
          <cell r="S201">
            <v>0</v>
          </cell>
          <cell r="T201">
            <v>855</v>
          </cell>
          <cell r="U201">
            <v>9600</v>
          </cell>
          <cell r="V201">
            <v>25124.7</v>
          </cell>
          <cell r="W201">
            <v>0</v>
          </cell>
          <cell r="X201">
            <v>0</v>
          </cell>
          <cell r="Y201">
            <v>5000</v>
          </cell>
          <cell r="Z201">
            <v>140000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63"/>
  <sheetViews>
    <sheetView tabSelected="1" workbookViewId="0" topLeftCell="A1">
      <selection activeCell="G63" sqref="G63"/>
    </sheetView>
  </sheetViews>
  <sheetFormatPr defaultColWidth="9.140625" defaultRowHeight="12.75"/>
  <cols>
    <col min="1" max="1" width="8.28125" style="1" customWidth="1"/>
    <col min="2" max="2" width="7.421875" style="2" hidden="1" customWidth="1"/>
    <col min="3" max="3" width="6.28125" style="2" customWidth="1"/>
    <col min="4" max="4" width="18.8515625" style="0" bestFit="1" customWidth="1"/>
    <col min="5" max="5" width="11.140625" style="0" customWidth="1"/>
    <col min="6" max="6" width="12.00390625" style="0" bestFit="1" customWidth="1"/>
    <col min="7" max="7" width="13.140625" style="0" bestFit="1" customWidth="1"/>
    <col min="8" max="8" width="14.140625" style="0" bestFit="1" customWidth="1"/>
    <col min="9" max="9" width="11.8515625" style="0" bestFit="1" customWidth="1"/>
    <col min="10" max="10" width="14.00390625" style="0" bestFit="1" customWidth="1"/>
    <col min="11" max="11" width="12.00390625" style="0" bestFit="1" customWidth="1"/>
    <col min="12" max="12" width="12.7109375" style="0" bestFit="1" customWidth="1"/>
    <col min="13" max="14" width="12.00390625" style="0" bestFit="1" customWidth="1"/>
    <col min="15" max="16" width="12.28125" style="0" bestFit="1" customWidth="1"/>
    <col min="17" max="17" width="9.421875" style="0" bestFit="1" customWidth="1"/>
    <col min="18" max="18" width="12.7109375" style="0" bestFit="1" customWidth="1"/>
    <col min="19" max="19" width="11.140625" style="0" bestFit="1" customWidth="1"/>
    <col min="20" max="20" width="11.8515625" style="0" bestFit="1" customWidth="1"/>
    <col min="21" max="21" width="10.57421875" style="0" bestFit="1" customWidth="1"/>
    <col min="22" max="22" width="12.28125" style="0" bestFit="1" customWidth="1"/>
    <col min="23" max="23" width="14.00390625" style="0" bestFit="1" customWidth="1"/>
    <col min="24" max="24" width="16.28125" style="0" bestFit="1" customWidth="1"/>
    <col min="25" max="25" width="8.00390625" style="1" bestFit="1" customWidth="1"/>
    <col min="26" max="26" width="3.7109375" style="0" customWidth="1"/>
    <col min="27" max="27" width="11.57421875" style="0" customWidth="1"/>
  </cols>
  <sheetData>
    <row r="3" spans="5:17" ht="15.75">
      <c r="E3" s="3" t="s">
        <v>0</v>
      </c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</row>
    <row r="4" spans="4:15" ht="20.25" customHeight="1">
      <c r="D4" s="5"/>
      <c r="E4" s="3" t="s">
        <v>1</v>
      </c>
      <c r="F4" s="3"/>
      <c r="G4" s="3"/>
      <c r="H4" s="3"/>
      <c r="I4" s="4"/>
      <c r="J4" s="4"/>
      <c r="K4" s="4"/>
      <c r="L4" s="4"/>
      <c r="M4" s="4"/>
      <c r="N4" s="4"/>
      <c r="O4" s="4"/>
    </row>
    <row r="5" spans="4:15" ht="15.75">
      <c r="D5" s="5"/>
      <c r="E5" s="6"/>
      <c r="F5" s="6"/>
      <c r="G5" s="6"/>
      <c r="H5" s="7"/>
      <c r="I5" s="7"/>
      <c r="J5" s="7"/>
      <c r="K5" s="8"/>
      <c r="L5" s="9"/>
      <c r="M5" s="9"/>
      <c r="N5" s="9"/>
      <c r="O5" s="10"/>
    </row>
    <row r="6" spans="4:15" ht="15.75">
      <c r="D6" s="5"/>
      <c r="E6" s="3" t="s">
        <v>2</v>
      </c>
      <c r="F6" s="3"/>
      <c r="G6" s="3"/>
      <c r="H6" s="3"/>
      <c r="I6" s="4"/>
      <c r="J6" s="4"/>
      <c r="K6" s="4"/>
      <c r="L6" s="4"/>
      <c r="M6" s="4"/>
      <c r="N6" s="4"/>
      <c r="O6" s="4"/>
    </row>
    <row r="7" spans="5:25" ht="15">
      <c r="E7" s="7"/>
      <c r="F7" s="11"/>
      <c r="G7" s="12"/>
      <c r="H7" s="13"/>
      <c r="I7" s="12"/>
      <c r="J7" s="12"/>
      <c r="K7" s="12"/>
      <c r="L7" s="12"/>
      <c r="M7" s="14"/>
      <c r="N7" s="14"/>
      <c r="O7" s="14"/>
      <c r="P7" s="15"/>
      <c r="Q7" s="14"/>
      <c r="R7" s="14"/>
      <c r="S7" s="14"/>
      <c r="T7" s="15"/>
      <c r="U7" s="14"/>
      <c r="V7" s="14"/>
      <c r="W7" s="14"/>
      <c r="X7" s="15"/>
      <c r="Y7" s="16"/>
    </row>
    <row r="9" spans="1:25" s="18" customFormat="1" ht="38.25">
      <c r="A9" s="17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7" t="s">
        <v>20</v>
      </c>
      <c r="T9" s="17" t="s">
        <v>21</v>
      </c>
      <c r="U9" s="17" t="s">
        <v>22</v>
      </c>
      <c r="V9" s="17" t="s">
        <v>23</v>
      </c>
      <c r="W9" s="17" t="s">
        <v>24</v>
      </c>
      <c r="X9" s="17" t="s">
        <v>25</v>
      </c>
      <c r="Y9" s="17" t="s">
        <v>26</v>
      </c>
    </row>
    <row r="10" spans="1:25" ht="12.75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9"/>
    </row>
    <row r="11" spans="1:27" ht="12.75">
      <c r="A11" s="22" t="s">
        <v>27</v>
      </c>
      <c r="B11" s="20"/>
      <c r="C11" s="23" t="s">
        <v>28</v>
      </c>
      <c r="D11" s="21" t="s">
        <v>29</v>
      </c>
      <c r="E11" s="24">
        <f>'[1]SALARY!!!!!!'!G25+'[1]SALARY!!!!!!'!H25</f>
        <v>3358424.000000001</v>
      </c>
      <c r="F11" s="24">
        <f>'[1]SALARY!!!!!!'!I25</f>
        <v>0</v>
      </c>
      <c r="G11" s="24">
        <f>'[1]SALARY!!!!!!'!J25</f>
        <v>194668</v>
      </c>
      <c r="H11" s="24">
        <f>'[1]SALARY!!!!!!'!K25</f>
        <v>530462.0640000001</v>
      </c>
      <c r="I11" s="24">
        <f>'[1]SALARY!!!!!!'!L25</f>
        <v>45028.36800000001</v>
      </c>
      <c r="J11" s="24">
        <f>'[1]SALARY!!!!!!'!M25</f>
        <v>391616</v>
      </c>
      <c r="K11" s="24">
        <f>'[1]SALARY!!!!!!'!N25</f>
        <v>2718.8865000000005</v>
      </c>
      <c r="L11" s="24">
        <f>'[1]SALARY!!!!!!'!O25</f>
        <v>74994.6</v>
      </c>
      <c r="M11" s="24">
        <f>'[1]SALARY!!!!!!'!P25</f>
        <v>21849.144</v>
      </c>
      <c r="N11" s="24">
        <f>'[1]SALARY!!!!!!'!Q25</f>
        <v>44401.9404434</v>
      </c>
      <c r="O11" s="24">
        <f>'[1]SALARY!!!!!!'!R25</f>
        <v>31574.914000000004</v>
      </c>
      <c r="P11" s="24">
        <f>'[1]SALARY!!!!!!'!S25</f>
        <v>358700</v>
      </c>
      <c r="Q11" s="24">
        <f>'[1]SALARY!!!!!!'!T25</f>
        <v>630</v>
      </c>
      <c r="R11" s="24">
        <f>'[1]SALARY!!!!!!'!U25</f>
        <v>33600</v>
      </c>
      <c r="S11" s="24">
        <f>'[1]SALARY!!!!!!'!V25</f>
        <v>0</v>
      </c>
      <c r="T11" s="24">
        <f>'[1]SALARY!!!!!!'!W25</f>
        <v>99000.00000000001</v>
      </c>
      <c r="U11" s="24">
        <f>'[1]SALARY!!!!!!'!X25</f>
        <v>3000</v>
      </c>
      <c r="V11" s="24">
        <f>'[1]SALARY!!!!!!'!Y25</f>
        <v>15000</v>
      </c>
      <c r="W11" s="24">
        <f>'[1]SALARY!!!!!!'!Z25</f>
        <v>100000</v>
      </c>
      <c r="X11" s="24">
        <f>SUM(E11:W11)</f>
        <v>5305667.916943401</v>
      </c>
      <c r="Y11" s="19"/>
      <c r="AA11" s="25">
        <f>X11-U11</f>
        <v>5302667.916943401</v>
      </c>
    </row>
    <row r="12" spans="1:25" ht="12.75">
      <c r="A12" s="22" t="s">
        <v>30</v>
      </c>
      <c r="B12" s="20"/>
      <c r="C12" s="20"/>
      <c r="D12" s="21"/>
      <c r="E12" s="24">
        <v>2846967.5286666667</v>
      </c>
      <c r="F12" s="24">
        <v>0</v>
      </c>
      <c r="G12" s="24">
        <v>206149.2</v>
      </c>
      <c r="H12" s="24">
        <v>460311.59144</v>
      </c>
      <c r="I12" s="24">
        <v>33200.60032</v>
      </c>
      <c r="J12" s="24">
        <v>301470</v>
      </c>
      <c r="K12" s="24">
        <v>5588.26944</v>
      </c>
      <c r="L12" s="24">
        <v>70445.99999999999</v>
      </c>
      <c r="M12" s="24">
        <v>19212.824800000002</v>
      </c>
      <c r="N12" s="24">
        <v>37403.87285803733</v>
      </c>
      <c r="O12" s="24">
        <v>26789.726560000006</v>
      </c>
      <c r="P12" s="24">
        <v>314999.668</v>
      </c>
      <c r="Q12" s="24">
        <v>520</v>
      </c>
      <c r="R12" s="24">
        <v>15000</v>
      </c>
      <c r="S12" s="24">
        <v>3000</v>
      </c>
      <c r="T12" s="24">
        <v>90972.00000000001</v>
      </c>
      <c r="U12" s="24">
        <v>0</v>
      </c>
      <c r="V12" s="24"/>
      <c r="W12" s="24">
        <v>150000</v>
      </c>
      <c r="X12" s="24">
        <f>SUM(E12:W12)</f>
        <v>4582031.282084704</v>
      </c>
      <c r="Y12" s="26">
        <f>SUM(X11-X12)/X12</f>
        <v>0.15792922184709768</v>
      </c>
    </row>
    <row r="13" spans="1:25" ht="12.75">
      <c r="A13" s="22"/>
      <c r="B13" s="20"/>
      <c r="C13" s="20"/>
      <c r="D13" s="2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9"/>
    </row>
    <row r="14" spans="1:25" ht="12.75">
      <c r="A14" s="22"/>
      <c r="B14" s="20"/>
      <c r="C14" s="20"/>
      <c r="D14" s="2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9"/>
    </row>
    <row r="15" spans="1:27" ht="12.75">
      <c r="A15" s="22" t="s">
        <v>27</v>
      </c>
      <c r="B15" s="20"/>
      <c r="C15" s="23" t="s">
        <v>31</v>
      </c>
      <c r="D15" s="21" t="s">
        <v>32</v>
      </c>
      <c r="E15" s="24">
        <f>'[1]SALARY!!!!!!'!G39+'[1]SALARY!!!!!!'!H39</f>
        <v>2699677.650000001</v>
      </c>
      <c r="F15" s="24">
        <f>'[1]SALARY!!!!!!'!I39</f>
        <v>0</v>
      </c>
      <c r="G15" s="24">
        <f>'[1]SALARY!!!!!!'!J39</f>
        <v>92874.72000000002</v>
      </c>
      <c r="H15" s="24">
        <f>'[1]SALARY!!!!!!'!K39</f>
        <v>331944.1400000001</v>
      </c>
      <c r="I15" s="24">
        <f>'[1]SALARY!!!!!!'!L39</f>
        <v>21579.096</v>
      </c>
      <c r="J15" s="24">
        <f>'[1]SALARY!!!!!!'!M39</f>
        <v>382634.80000000005</v>
      </c>
      <c r="K15" s="24">
        <f>'[1]SALARY!!!!!!'!N39</f>
        <v>0</v>
      </c>
      <c r="L15" s="24">
        <f>'[1]SALARY!!!!!!'!O39</f>
        <v>27337.8</v>
      </c>
      <c r="M15" s="24">
        <f>'[1]SALARY!!!!!!'!P39</f>
        <v>14433.333333333332</v>
      </c>
      <c r="N15" s="24">
        <f>'[1]SALARY!!!!!!'!Q39</f>
        <v>36071.9429</v>
      </c>
      <c r="O15" s="24">
        <f>'[1]SALARY!!!!!!'!R39</f>
        <v>25168.819333333337</v>
      </c>
      <c r="P15" s="24">
        <f>'[1]SALARY!!!!!!'!S39</f>
        <v>0</v>
      </c>
      <c r="Q15" s="24">
        <f>'[1]SALARY!!!!!!'!T39</f>
        <v>405</v>
      </c>
      <c r="R15" s="24">
        <f>'[1]SALARY!!!!!!'!U39</f>
        <v>42000</v>
      </c>
      <c r="S15" s="24">
        <f>'[1]SALARY!!!!!!'!V39</f>
        <v>0</v>
      </c>
      <c r="T15" s="24">
        <f>'[1]SALARY!!!!!!'!W39</f>
        <v>111505.68000000001</v>
      </c>
      <c r="U15" s="24">
        <f>'[1]SALARY!!!!!!'!X39</f>
        <v>0</v>
      </c>
      <c r="V15" s="24">
        <f>'[1]SALARY!!!!!!'!Y39</f>
        <v>5000</v>
      </c>
      <c r="W15" s="24">
        <f>'[1]SALARY!!!!!!'!Z39</f>
        <v>105000</v>
      </c>
      <c r="X15" s="24">
        <f>SUM(E15:W15)</f>
        <v>3895632.9815666685</v>
      </c>
      <c r="Y15" s="19"/>
      <c r="AA15" s="25">
        <f>X15-U15</f>
        <v>3895632.9815666685</v>
      </c>
    </row>
    <row r="16" spans="1:25" ht="12.75">
      <c r="A16" s="22" t="s">
        <v>30</v>
      </c>
      <c r="B16" s="20"/>
      <c r="C16" s="23"/>
      <c r="D16" s="21"/>
      <c r="E16" s="24">
        <v>2284426.404</v>
      </c>
      <c r="F16" s="24">
        <v>0</v>
      </c>
      <c r="G16" s="24">
        <v>89627.20000000001</v>
      </c>
      <c r="H16" s="24">
        <v>327294.28511999996</v>
      </c>
      <c r="I16" s="24">
        <v>26212.60592</v>
      </c>
      <c r="J16" s="24">
        <v>369948</v>
      </c>
      <c r="K16" s="24">
        <v>2422.33</v>
      </c>
      <c r="L16" s="24">
        <v>14611.199999999999</v>
      </c>
      <c r="M16" s="24">
        <v>13620.002960000002</v>
      </c>
      <c r="N16" s="24">
        <v>30988.332034399995</v>
      </c>
      <c r="O16" s="24">
        <v>21087.01296</v>
      </c>
      <c r="P16" s="24">
        <v>0</v>
      </c>
      <c r="Q16" s="24">
        <v>320</v>
      </c>
      <c r="R16" s="24">
        <v>34000</v>
      </c>
      <c r="S16" s="24">
        <v>0</v>
      </c>
      <c r="T16" s="24">
        <v>0</v>
      </c>
      <c r="U16" s="24">
        <v>0</v>
      </c>
      <c r="V16" s="24">
        <v>0</v>
      </c>
      <c r="W16" s="24">
        <v>20000</v>
      </c>
      <c r="X16" s="24">
        <f>SUM(E16:W16)</f>
        <v>3234557.372994401</v>
      </c>
      <c r="Y16" s="26">
        <f>SUM(X15-X16)/X16</f>
        <v>0.20437900223741426</v>
      </c>
    </row>
    <row r="17" spans="1:25" ht="12.75">
      <c r="A17" s="22"/>
      <c r="B17" s="20"/>
      <c r="C17" s="23"/>
      <c r="D17" s="2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9"/>
    </row>
    <row r="18" spans="1:25" ht="12.75">
      <c r="A18" s="19"/>
      <c r="B18" s="20"/>
      <c r="C18" s="20"/>
      <c r="D18" s="2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7" ht="12.75">
      <c r="A19" s="22" t="s">
        <v>27</v>
      </c>
      <c r="B19" s="20"/>
      <c r="C19" s="23" t="s">
        <v>33</v>
      </c>
      <c r="D19" s="21" t="s">
        <v>34</v>
      </c>
      <c r="E19" s="24">
        <f>'[1]SALARY!!!!!!'!G70+'[1]SALARY!!!!!!'!H70</f>
        <v>3944890.2000000007</v>
      </c>
      <c r="F19" s="24">
        <f>'[1]SALARY!!!!!!'!I70</f>
        <v>30000</v>
      </c>
      <c r="G19" s="24">
        <f>'[1]SALARY!!!!!!'!J70</f>
        <v>341565.05999999994</v>
      </c>
      <c r="H19" s="24">
        <f>'[1]SALARY!!!!!!'!K70</f>
        <v>810039.7799999998</v>
      </c>
      <c r="I19" s="24">
        <f>'[1]SALARY!!!!!!'!L70</f>
        <v>43657.152</v>
      </c>
      <c r="J19" s="24">
        <f>'[1]SALARY!!!!!!'!M70</f>
        <v>281339.9</v>
      </c>
      <c r="K19" s="24">
        <f>'[1]SALARY!!!!!!'!N70</f>
        <v>26112.7152</v>
      </c>
      <c r="L19" s="24">
        <f>'[1]SALARY!!!!!!'!O70</f>
        <v>32838</v>
      </c>
      <c r="M19" s="24">
        <f>'[1]SALARY!!!!!!'!P70</f>
        <v>27329.496</v>
      </c>
      <c r="N19" s="24">
        <f>'[1]SALARY!!!!!!'!Q70</f>
        <v>49708.09745632</v>
      </c>
      <c r="O19" s="24">
        <f>'[1]SALARY!!!!!!'!R70</f>
        <v>36819.99000000001</v>
      </c>
      <c r="P19" s="24">
        <f>'[1]SALARY!!!!!!'!S70</f>
        <v>0</v>
      </c>
      <c r="Q19" s="24">
        <f>'[1]SALARY!!!!!!'!T70</f>
        <v>945</v>
      </c>
      <c r="R19" s="24">
        <f>'[1]SALARY!!!!!!'!U70</f>
        <v>36000</v>
      </c>
      <c r="S19" s="24">
        <f>'[1]SALARY!!!!!!'!V70</f>
        <v>2500</v>
      </c>
      <c r="T19" s="24">
        <f>'[1]SALARY!!!!!!'!W70</f>
        <v>98639.64000000001</v>
      </c>
      <c r="U19" s="24">
        <f>'[1]SALARY!!!!!!'!X70</f>
        <v>3000</v>
      </c>
      <c r="V19" s="24">
        <f>'[1]SALARY!!!!!!'!Y70</f>
        <v>15000</v>
      </c>
      <c r="W19" s="24">
        <f>'[1]SALARY!!!!!!'!Z70</f>
        <v>85000</v>
      </c>
      <c r="X19" s="24">
        <f>SUM(E19:W19)</f>
        <v>5865385.030656322</v>
      </c>
      <c r="Y19" s="19"/>
      <c r="AA19" s="25">
        <f>X19-U19</f>
        <v>5862385.030656322</v>
      </c>
    </row>
    <row r="20" spans="1:25" ht="12.75">
      <c r="A20" s="22" t="s">
        <v>30</v>
      </c>
      <c r="B20" s="20"/>
      <c r="C20" s="23"/>
      <c r="D20" s="21"/>
      <c r="E20" s="24">
        <v>3452774.0349999997</v>
      </c>
      <c r="F20" s="24">
        <v>105804</v>
      </c>
      <c r="G20" s="24">
        <v>225572.5</v>
      </c>
      <c r="H20" s="24">
        <v>538302.7056</v>
      </c>
      <c r="I20" s="24">
        <v>39967.299360000005</v>
      </c>
      <c r="J20" s="24">
        <v>264508.6</v>
      </c>
      <c r="K20" s="24">
        <v>21599.779489999997</v>
      </c>
      <c r="L20" s="24">
        <v>20222.399999999998</v>
      </c>
      <c r="M20" s="24">
        <v>24208.66512</v>
      </c>
      <c r="N20" s="24">
        <v>41100.99024808399</v>
      </c>
      <c r="O20" s="24">
        <v>30329.55495</v>
      </c>
      <c r="P20" s="24">
        <v>0</v>
      </c>
      <c r="Q20" s="24">
        <v>760</v>
      </c>
      <c r="R20" s="24">
        <v>35000</v>
      </c>
      <c r="S20" s="24">
        <v>7000</v>
      </c>
      <c r="T20" s="24">
        <v>0</v>
      </c>
      <c r="U20" s="24">
        <v>10000</v>
      </c>
      <c r="V20" s="24">
        <v>0</v>
      </c>
      <c r="W20" s="24">
        <v>60000</v>
      </c>
      <c r="X20" s="24">
        <f>SUM(E20:W20)</f>
        <v>4877150.529768082</v>
      </c>
      <c r="Y20" s="26">
        <f>SUM(X19-X20)/X20</f>
        <v>0.2026253844035509</v>
      </c>
    </row>
    <row r="21" spans="1:25" ht="12.75">
      <c r="A21" s="22"/>
      <c r="B21" s="20"/>
      <c r="C21" s="23"/>
      <c r="D21" s="2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6"/>
    </row>
    <row r="22" spans="1:25" ht="12.75">
      <c r="A22" s="19"/>
      <c r="B22" s="20"/>
      <c r="C22" s="20"/>
      <c r="D22" s="2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9"/>
    </row>
    <row r="23" spans="1:27" ht="12.75">
      <c r="A23" s="22" t="s">
        <v>27</v>
      </c>
      <c r="B23" s="20"/>
      <c r="C23" s="23" t="s">
        <v>35</v>
      </c>
      <c r="D23" s="21" t="s">
        <v>36</v>
      </c>
      <c r="E23" s="24">
        <f>'[1]SALARY!!!!!!'!G84+'[1]SALARY!!!!!!'!H84</f>
        <v>1901410.0083333338</v>
      </c>
      <c r="F23" s="24">
        <f>'[1]SALARY!!!!!!'!I84</f>
        <v>0</v>
      </c>
      <c r="G23" s="24">
        <f>'[1]SALARY!!!!!!'!J84</f>
        <v>98997.79999999999</v>
      </c>
      <c r="H23" s="24">
        <f>'[1]SALARY!!!!!!'!K84</f>
        <v>386132.49400000006</v>
      </c>
      <c r="I23" s="24">
        <f>'[1]SALARY!!!!!!'!L84</f>
        <v>15386.976000000002</v>
      </c>
      <c r="J23" s="24">
        <f>'[1]SALARY!!!!!!'!M84</f>
        <v>313025.7</v>
      </c>
      <c r="K23" s="24">
        <f>'[1]SALARY!!!!!!'!N84</f>
        <v>0</v>
      </c>
      <c r="L23" s="24">
        <f>'[1]SALARY!!!!!!'!O84</f>
        <v>40618.8</v>
      </c>
      <c r="M23" s="24">
        <f>'[1]SALARY!!!!!!'!P84</f>
        <v>11200</v>
      </c>
      <c r="N23" s="24">
        <f>'[1]SALARY!!!!!!'!Q84</f>
        <v>26158.632296666663</v>
      </c>
      <c r="O23" s="24">
        <f>'[1]SALARY!!!!!!'!R84</f>
        <v>17551.477000000003</v>
      </c>
      <c r="P23" s="24">
        <f>'[1]SALARY!!!!!!'!S84</f>
        <v>0</v>
      </c>
      <c r="Q23" s="24">
        <f>'[1]SALARY!!!!!!'!T84</f>
        <v>270</v>
      </c>
      <c r="R23" s="24">
        <f>'[1]SALARY!!!!!!'!U84</f>
        <v>40800</v>
      </c>
      <c r="S23" s="24">
        <f>'[1]SALARY!!!!!!'!V84</f>
        <v>0</v>
      </c>
      <c r="T23" s="24">
        <f>'[1]SALARY!!!!!!'!W84</f>
        <v>70763.22000000002</v>
      </c>
      <c r="U23" s="24">
        <f>'[1]SALARY!!!!!!'!X84</f>
        <v>0</v>
      </c>
      <c r="V23" s="24">
        <f>'[1]SALARY!!!!!!'!Y84</f>
        <v>1000</v>
      </c>
      <c r="W23" s="24">
        <f>'[1]SALARY!!!!!!'!Z84</f>
        <v>80000</v>
      </c>
      <c r="X23" s="24">
        <f>SUM(E23:W23)</f>
        <v>3003315.1076300004</v>
      </c>
      <c r="Y23" s="19"/>
      <c r="AA23" s="25">
        <f>X23-U23</f>
        <v>3003315.1076300004</v>
      </c>
    </row>
    <row r="24" spans="1:25" ht="12.75">
      <c r="A24" s="22" t="s">
        <v>30</v>
      </c>
      <c r="B24" s="20"/>
      <c r="C24" s="23"/>
      <c r="D24" s="21"/>
      <c r="E24" s="24">
        <v>1772163.4276666665</v>
      </c>
      <c r="F24" s="24">
        <v>0</v>
      </c>
      <c r="G24" s="24">
        <v>89535.60000000002</v>
      </c>
      <c r="H24" s="24">
        <v>359885.49608</v>
      </c>
      <c r="I24" s="24">
        <v>13807.22032</v>
      </c>
      <c r="J24" s="24">
        <v>226495.3</v>
      </c>
      <c r="K24" s="24">
        <v>0</v>
      </c>
      <c r="L24" s="24">
        <v>26404.799999999996</v>
      </c>
      <c r="M24" s="24">
        <v>11200</v>
      </c>
      <c r="N24" s="24">
        <v>23490.736920933334</v>
      </c>
      <c r="O24" s="24">
        <v>16358.431639999999</v>
      </c>
      <c r="P24" s="24">
        <v>0</v>
      </c>
      <c r="Q24" s="24">
        <v>240</v>
      </c>
      <c r="R24" s="24">
        <v>43000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f>SUM(E24:W24)</f>
        <v>2582581.0126275993</v>
      </c>
      <c r="Y24" s="26">
        <f>SUM(X23-X24)/X24</f>
        <v>0.1629122544250153</v>
      </c>
    </row>
    <row r="25" spans="1:25" ht="12.75">
      <c r="A25" s="22"/>
      <c r="B25" s="20"/>
      <c r="C25" s="23"/>
      <c r="D25" s="2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9"/>
    </row>
    <row r="26" spans="1:25" ht="12.75">
      <c r="A26" s="19"/>
      <c r="B26" s="20"/>
      <c r="C26" s="20"/>
      <c r="D26" s="2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9"/>
    </row>
    <row r="27" spans="1:27" ht="12.75">
      <c r="A27" s="22" t="s">
        <v>27</v>
      </c>
      <c r="B27" s="20"/>
      <c r="C27" s="23" t="s">
        <v>37</v>
      </c>
      <c r="D27" s="21" t="s">
        <v>38</v>
      </c>
      <c r="E27" s="24">
        <f>'[1]SALARY!!!!!!'!G98+'[1]SALARY!!!!!!'!H98</f>
        <v>1144959.5083333335</v>
      </c>
      <c r="F27" s="24">
        <f>'[1]SALARY!!!!!!'!I98</f>
        <v>0</v>
      </c>
      <c r="G27" s="24">
        <f>'[1]SALARY!!!!!!'!J98</f>
        <v>33105.600000000006</v>
      </c>
      <c r="H27" s="24">
        <f>'[1]SALARY!!!!!!'!K98</f>
        <v>232514.85400000005</v>
      </c>
      <c r="I27" s="24">
        <f>'[1]SALARY!!!!!!'!L98</f>
        <v>0</v>
      </c>
      <c r="J27" s="24">
        <f>'[1]SALARY!!!!!!'!M98</f>
        <v>301797.6</v>
      </c>
      <c r="K27" s="24">
        <f>'[1]SALARY!!!!!!'!N98</f>
        <v>0</v>
      </c>
      <c r="L27" s="24">
        <f>'[1]SALARY!!!!!!'!O98</f>
        <v>0</v>
      </c>
      <c r="M27" s="24">
        <f>'[1]SALARY!!!!!!'!P98</f>
        <v>6397.728</v>
      </c>
      <c r="N27" s="24">
        <f>'[1]SALARY!!!!!!'!Q98</f>
        <v>16782.382456666666</v>
      </c>
      <c r="O27" s="24">
        <f>'[1]SALARY!!!!!!'!R98</f>
        <v>10568.857000000002</v>
      </c>
      <c r="P27" s="24">
        <f>'[1]SALARY!!!!!!'!S98</f>
        <v>0</v>
      </c>
      <c r="Q27" s="24">
        <f>'[1]SALARY!!!!!!'!T98</f>
        <v>135</v>
      </c>
      <c r="R27" s="24">
        <f>'[1]SALARY!!!!!!'!U98</f>
        <v>28800</v>
      </c>
      <c r="S27" s="24">
        <f>'[1]SALARY!!!!!!'!V98</f>
        <v>2400</v>
      </c>
      <c r="T27" s="24">
        <f>'[1]SALARY!!!!!!'!W98</f>
        <v>71478</v>
      </c>
      <c r="U27" s="24">
        <f>'[1]SALARY!!!!!!'!X98</f>
        <v>3000</v>
      </c>
      <c r="V27" s="24">
        <f>'[1]SALARY!!!!!!'!Y98</f>
        <v>1000</v>
      </c>
      <c r="W27" s="24">
        <f>'[1]SALARY!!!!!!'!Z98</f>
        <v>35000</v>
      </c>
      <c r="X27" s="24">
        <f>SUM(E27:W27)</f>
        <v>1887939.5297900003</v>
      </c>
      <c r="Y27" s="19"/>
      <c r="AA27" s="25">
        <f>X27-U27</f>
        <v>1884939.5297900003</v>
      </c>
    </row>
    <row r="28" spans="1:25" ht="12.75">
      <c r="A28" s="22" t="s">
        <v>30</v>
      </c>
      <c r="B28" s="20"/>
      <c r="C28" s="23"/>
      <c r="D28" s="21"/>
      <c r="E28" s="24">
        <v>1620545.3333333333</v>
      </c>
      <c r="F28" s="24">
        <v>0</v>
      </c>
      <c r="G28" s="24">
        <v>57592.8</v>
      </c>
      <c r="H28" s="24">
        <v>329095.36</v>
      </c>
      <c r="I28" s="24">
        <v>12480.060000000001</v>
      </c>
      <c r="J28" s="24">
        <v>386450</v>
      </c>
      <c r="K28" s="24">
        <v>4479.23</v>
      </c>
      <c r="L28" s="24">
        <v>3000</v>
      </c>
      <c r="M28" s="24">
        <v>10559.560000000001</v>
      </c>
      <c r="N28" s="24">
        <v>23367.90493466667</v>
      </c>
      <c r="O28" s="24">
        <v>14958.880000000001</v>
      </c>
      <c r="P28" s="24">
        <v>0</v>
      </c>
      <c r="Q28" s="24">
        <v>240</v>
      </c>
      <c r="R28" s="24">
        <v>42000</v>
      </c>
      <c r="S28" s="24">
        <v>5000</v>
      </c>
      <c r="T28" s="24">
        <v>90972.00000000001</v>
      </c>
      <c r="U28" s="24">
        <v>0</v>
      </c>
      <c r="V28" s="24">
        <v>0</v>
      </c>
      <c r="W28" s="24">
        <v>50000</v>
      </c>
      <c r="X28" s="24">
        <f>SUM(E28:W28)</f>
        <v>2650741.1282679997</v>
      </c>
      <c r="Y28" s="26">
        <f>SUM(X27-X28)/X28</f>
        <v>-0.2877691790961178</v>
      </c>
    </row>
    <row r="29" spans="1:25" ht="12.75">
      <c r="A29" s="22"/>
      <c r="B29" s="20"/>
      <c r="C29" s="23"/>
      <c r="D29" s="2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</row>
    <row r="30" spans="1:25" ht="12.75">
      <c r="A30" s="19"/>
      <c r="B30" s="20"/>
      <c r="C30" s="20"/>
      <c r="D30" s="2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19"/>
    </row>
    <row r="31" spans="1:27" ht="12.75">
      <c r="A31" s="22" t="s">
        <v>27</v>
      </c>
      <c r="B31" s="20"/>
      <c r="C31" s="23" t="s">
        <v>39</v>
      </c>
      <c r="D31" s="21" t="s">
        <v>40</v>
      </c>
      <c r="E31" s="24">
        <f>'[1]SALARY!!!!!!'!G118+'[1]SALARY!!!!!!'!H118</f>
        <v>3000863.708333334</v>
      </c>
      <c r="F31" s="24">
        <f>'[1]SALARY!!!!!!'!I118</f>
        <v>0</v>
      </c>
      <c r="G31" s="24">
        <f>'[1]SALARY!!!!!!'!J118</f>
        <v>208420.4</v>
      </c>
      <c r="H31" s="24">
        <f>'[1]SALARY!!!!!!'!K118</f>
        <v>615877.1740000002</v>
      </c>
      <c r="I31" s="24">
        <f>'[1]SALARY!!!!!!'!L118</f>
        <v>35914.01</v>
      </c>
      <c r="J31" s="24">
        <f>'[1]SALARY!!!!!!'!M118</f>
        <v>416469.4230769231</v>
      </c>
      <c r="K31" s="24">
        <f>'[1]SALARY!!!!!!'!N118</f>
        <v>14266.395</v>
      </c>
      <c r="L31" s="24">
        <f>'[1]SALARY!!!!!!'!O118</f>
        <v>40756.8</v>
      </c>
      <c r="M31" s="24">
        <f>'[1]SALARY!!!!!!'!P118</f>
        <v>20159.056</v>
      </c>
      <c r="N31" s="24">
        <f>'[1]SALARY!!!!!!'!Q118</f>
        <v>40279.33338635897</v>
      </c>
      <c r="O31" s="24">
        <f>'[1]SALARY!!!!!!'!R118</f>
        <v>27994.417</v>
      </c>
      <c r="P31" s="24">
        <f>'[1]SALARY!!!!!!'!S118</f>
        <v>0</v>
      </c>
      <c r="Q31" s="24">
        <f>'[1]SALARY!!!!!!'!T118</f>
        <v>540</v>
      </c>
      <c r="R31" s="24">
        <f>'[1]SALARY!!!!!!'!U118</f>
        <v>49200</v>
      </c>
      <c r="S31" s="24">
        <f>'[1]SALARY!!!!!!'!V118</f>
        <v>0</v>
      </c>
      <c r="T31" s="24">
        <f>'[1]SALARY!!!!!!'!W118</f>
        <v>0</v>
      </c>
      <c r="U31" s="24">
        <f>'[1]SALARY!!!!!!'!X118</f>
        <v>1500</v>
      </c>
      <c r="V31" s="24">
        <f>'[1]SALARY!!!!!!'!Y118</f>
        <v>10000</v>
      </c>
      <c r="W31" s="24">
        <f>'[1]SALARY!!!!!!'!Z118</f>
        <v>140000</v>
      </c>
      <c r="X31" s="24">
        <f>SUM(E31:W31)</f>
        <v>4622240.716796615</v>
      </c>
      <c r="Y31" s="19"/>
      <c r="AA31" s="25">
        <f>X31-U31</f>
        <v>4620740.716796615</v>
      </c>
    </row>
    <row r="32" spans="1:25" ht="12.75">
      <c r="A32" s="22" t="s">
        <v>30</v>
      </c>
      <c r="B32" s="20"/>
      <c r="C32" s="23"/>
      <c r="D32" s="21"/>
      <c r="E32" s="24">
        <v>2555309.7546666665</v>
      </c>
      <c r="F32" s="24">
        <v>0</v>
      </c>
      <c r="G32" s="24">
        <v>189458.63999999998</v>
      </c>
      <c r="H32" s="24">
        <v>524678.28864</v>
      </c>
      <c r="I32" s="24">
        <v>17130.68592</v>
      </c>
      <c r="J32" s="24">
        <v>342185.472</v>
      </c>
      <c r="K32" s="24">
        <v>7877.150000000001</v>
      </c>
      <c r="L32" s="24">
        <v>45015.59999999999</v>
      </c>
      <c r="M32" s="24">
        <v>18275.932960000002</v>
      </c>
      <c r="N32" s="24">
        <v>34224.50052933333</v>
      </c>
      <c r="O32" s="24">
        <v>23849.01312</v>
      </c>
      <c r="P32" s="24">
        <v>0</v>
      </c>
      <c r="Q32" s="24">
        <v>440</v>
      </c>
      <c r="R32" s="24">
        <v>65000</v>
      </c>
      <c r="S32" s="24">
        <v>0</v>
      </c>
      <c r="T32" s="24">
        <v>77144.25600000001</v>
      </c>
      <c r="U32" s="24">
        <v>0</v>
      </c>
      <c r="V32" s="24">
        <v>0</v>
      </c>
      <c r="W32" s="24">
        <v>110000</v>
      </c>
      <c r="X32" s="24">
        <f>SUM(E32:W32)</f>
        <v>4010589.293836</v>
      </c>
      <c r="Y32" s="26">
        <f>SUM(X31-X32)/X32</f>
        <v>0.1525091147828778</v>
      </c>
    </row>
    <row r="33" spans="1:25" ht="12.75">
      <c r="A33" s="19"/>
      <c r="B33" s="20"/>
      <c r="C33" s="20"/>
      <c r="D33" s="2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19"/>
    </row>
    <row r="34" spans="1:29" ht="12.75">
      <c r="A34" s="22" t="s">
        <v>27</v>
      </c>
      <c r="B34" s="20"/>
      <c r="C34" s="23" t="s">
        <v>41</v>
      </c>
      <c r="D34" s="21" t="s">
        <v>42</v>
      </c>
      <c r="E34" s="24">
        <f>'[1]SALARY!!!!!!'!G128+'[1]SALARY!!!!!!'!H128</f>
        <v>776634.5166666667</v>
      </c>
      <c r="F34" s="24">
        <f>'[1]SALARY!!!!!!'!I128</f>
        <v>0</v>
      </c>
      <c r="G34" s="24">
        <f>'[1]SALARY!!!!!!'!J128</f>
        <v>59304.700000000004</v>
      </c>
      <c r="H34" s="24">
        <f>'[1]SALARY!!!!!!'!K128</f>
        <v>157716.548</v>
      </c>
      <c r="I34" s="24">
        <f>'[1]SALARY!!!!!!'!L128</f>
        <v>6903.336000000001</v>
      </c>
      <c r="J34" s="24">
        <f>'[1]SALARY!!!!!!'!M128</f>
        <v>128502.00000000001</v>
      </c>
      <c r="K34" s="24">
        <f>'[1]SALARY!!!!!!'!N128</f>
        <v>0</v>
      </c>
      <c r="L34" s="24">
        <f>'[1]SALARY!!!!!!'!O128</f>
        <v>6000</v>
      </c>
      <c r="M34" s="24">
        <f>'[1]SALARY!!!!!!'!P128</f>
        <v>4797.728</v>
      </c>
      <c r="N34" s="24">
        <f>'[1]SALARY!!!!!!'!Q128</f>
        <v>10569.183593333335</v>
      </c>
      <c r="O34" s="24">
        <f>'[1]SALARY!!!!!!'!R128</f>
        <v>7168.934000000001</v>
      </c>
      <c r="P34" s="24">
        <f>'[1]SALARY!!!!!!'!S128</f>
        <v>0</v>
      </c>
      <c r="Q34" s="24">
        <f>'[1]SALARY!!!!!!'!T128</f>
        <v>90</v>
      </c>
      <c r="R34" s="24">
        <f>'[1]SALARY!!!!!!'!U128</f>
        <v>15000</v>
      </c>
      <c r="S34" s="24">
        <f>'[1]SALARY!!!!!!'!V128</f>
        <v>0</v>
      </c>
      <c r="T34" s="24">
        <f>'[1]SALARY!!!!!!'!W128</f>
        <v>0</v>
      </c>
      <c r="U34" s="24">
        <f>'[1]SALARY!!!!!!'!X128</f>
        <v>0</v>
      </c>
      <c r="V34" s="24">
        <f>'[1]SALARY!!!!!!'!Y128</f>
        <v>1000</v>
      </c>
      <c r="W34" s="24">
        <f>'[1]SALARY!!!!!!'!Z128</f>
        <v>50000</v>
      </c>
      <c r="X34" s="24">
        <f>SUM(E34:W34)</f>
        <v>1223686.9462599999</v>
      </c>
      <c r="Y34" s="19"/>
      <c r="AA34" s="25">
        <f>X34-U34</f>
        <v>1223686.9462599999</v>
      </c>
      <c r="AC34" s="27"/>
    </row>
    <row r="35" spans="1:29" ht="12.75">
      <c r="A35" s="22" t="s">
        <v>30</v>
      </c>
      <c r="B35" s="20"/>
      <c r="C35" s="23"/>
      <c r="D35" s="21"/>
      <c r="E35" s="24">
        <v>1157748.9126666668</v>
      </c>
      <c r="F35" s="24">
        <v>0</v>
      </c>
      <c r="G35" s="24">
        <v>143068.804</v>
      </c>
      <c r="H35" s="24">
        <v>235112.08688000002</v>
      </c>
      <c r="I35" s="24">
        <v>14949.826079999999</v>
      </c>
      <c r="J35" s="24">
        <v>186000</v>
      </c>
      <c r="K35" s="24">
        <v>0</v>
      </c>
      <c r="L35" s="24">
        <v>11611.199999999999</v>
      </c>
      <c r="M35" s="24">
        <v>7852.43296</v>
      </c>
      <c r="N35" s="24">
        <v>15722.177306933334</v>
      </c>
      <c r="O35" s="24">
        <v>10686.91304</v>
      </c>
      <c r="P35" s="24">
        <v>0</v>
      </c>
      <c r="Q35" s="24">
        <v>160</v>
      </c>
      <c r="R35" s="24">
        <v>40000</v>
      </c>
      <c r="S35" s="24">
        <v>0</v>
      </c>
      <c r="T35" s="24">
        <v>81772.91136</v>
      </c>
      <c r="U35" s="24">
        <v>0</v>
      </c>
      <c r="V35" s="24">
        <v>0</v>
      </c>
      <c r="W35" s="24">
        <v>80000</v>
      </c>
      <c r="X35" s="24">
        <f>SUM(E35:W35)</f>
        <v>1984685.2642936</v>
      </c>
      <c r="Y35" s="26">
        <f>SUM(X34-X35)/X35</f>
        <v>-0.38343526388021976</v>
      </c>
      <c r="AC35" s="27"/>
    </row>
    <row r="36" spans="1:29" ht="12.75">
      <c r="A36" s="19"/>
      <c r="B36" s="20"/>
      <c r="C36" s="20"/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9"/>
      <c r="AC36" s="27"/>
    </row>
    <row r="37" spans="1:29" ht="12.75">
      <c r="A37" s="22" t="s">
        <v>27</v>
      </c>
      <c r="B37" s="20"/>
      <c r="C37" s="28" t="s">
        <v>43</v>
      </c>
      <c r="D37" s="29" t="s">
        <v>44</v>
      </c>
      <c r="E37" s="24">
        <f>'[1]SALARY!!!!!!'!G144+'[1]SALARY!!!!!!'!H144</f>
        <v>2087499.7000000002</v>
      </c>
      <c r="F37" s="24">
        <f>'[1]SALARY!!!!!!'!I144</f>
        <v>0</v>
      </c>
      <c r="G37" s="24">
        <f>'[1]SALARY!!!!!!'!J144</f>
        <v>194045.6</v>
      </c>
      <c r="H37" s="24">
        <f>'[1]SALARY!!!!!!'!K144</f>
        <v>423923.01600000006</v>
      </c>
      <c r="I37" s="24">
        <f>'[1]SALARY!!!!!!'!L144</f>
        <v>38538.456000000006</v>
      </c>
      <c r="J37" s="24">
        <f>'[1]SALARY!!!!!!'!M144</f>
        <v>234980</v>
      </c>
      <c r="K37" s="24">
        <f>'[1]SALARY!!!!!!'!N144</f>
        <v>15414.300000000003</v>
      </c>
      <c r="L37" s="24">
        <f>'[1]SALARY!!!!!!'!O144</f>
        <v>10419</v>
      </c>
      <c r="M37" s="24">
        <f>'[1]SALARY!!!!!!'!P144</f>
        <v>16062.060000000003</v>
      </c>
      <c r="N37" s="24">
        <f>'[1]SALARY!!!!!!'!Q144</f>
        <v>27240.430800000006</v>
      </c>
      <c r="O37" s="24">
        <f>'[1]SALARY!!!!!!'!R144</f>
        <v>19269.228000000003</v>
      </c>
      <c r="P37" s="24">
        <f>'[1]SALARY!!!!!!'!S144</f>
        <v>0</v>
      </c>
      <c r="Q37" s="24">
        <f>'[1]SALARY!!!!!!'!T144</f>
        <v>540</v>
      </c>
      <c r="R37" s="24">
        <f>'[1]SALARY!!!!!!'!U144</f>
        <v>23400</v>
      </c>
      <c r="S37" s="24">
        <f>'[1]SALARY!!!!!!'!V144</f>
        <v>0</v>
      </c>
      <c r="T37" s="24">
        <f>'[1]SALARY!!!!!!'!W144</f>
        <v>0</v>
      </c>
      <c r="U37" s="24">
        <f>'[1]SALARY!!!!!!'!X144</f>
        <v>0</v>
      </c>
      <c r="V37" s="24">
        <f>'[1]SALARY!!!!!!'!Y144</f>
        <v>50000</v>
      </c>
      <c r="W37" s="24">
        <f>'[1]SALARY!!!!!!'!Z144</f>
        <v>120000</v>
      </c>
      <c r="X37" s="24">
        <f>SUM(E37:W37)</f>
        <v>3261331.790800001</v>
      </c>
      <c r="Y37" s="26"/>
      <c r="AA37" s="25">
        <f>X37-U37</f>
        <v>3261331.790800001</v>
      </c>
      <c r="AC37" s="27">
        <f>X37/X47</f>
        <v>0.07988169580052927</v>
      </c>
    </row>
    <row r="38" spans="1:29" ht="12.75">
      <c r="A38" s="22" t="s">
        <v>30</v>
      </c>
      <c r="B38" s="20"/>
      <c r="C38" s="20"/>
      <c r="D38" s="21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2500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f>SUM(E38:W38)</f>
        <v>2500</v>
      </c>
      <c r="Y38" s="26">
        <v>1</v>
      </c>
      <c r="AC38" s="27"/>
    </row>
    <row r="39" spans="1:29" ht="12.75">
      <c r="A39" s="19"/>
      <c r="B39" s="20"/>
      <c r="C39" s="20"/>
      <c r="D39" s="2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9"/>
      <c r="AC39" s="27"/>
    </row>
    <row r="40" spans="1:29" ht="12.75">
      <c r="A40" s="22" t="s">
        <v>27</v>
      </c>
      <c r="B40" s="20"/>
      <c r="C40" s="28" t="s">
        <v>45</v>
      </c>
      <c r="D40" s="30" t="s">
        <v>46</v>
      </c>
      <c r="E40" s="24">
        <f>'[1]SALARY!!!!!!'!G181+'[1]SALARY!!!!!!'!H181</f>
        <v>5809018.453333332</v>
      </c>
      <c r="F40" s="24">
        <f>'[1]SALARY!!!!!!'!I181</f>
        <v>100000</v>
      </c>
      <c r="G40" s="24">
        <f>'[1]SALARY!!!!!!'!J181</f>
        <v>345947.22399999993</v>
      </c>
      <c r="H40" s="24">
        <f>'[1]SALARY!!!!!!'!K181</f>
        <v>1179677.5936</v>
      </c>
      <c r="I40" s="24">
        <f>'[1]SALARY!!!!!!'!L181</f>
        <v>33957.8096</v>
      </c>
      <c r="J40" s="24">
        <f>'[1]SALARY!!!!!!'!M181</f>
        <v>1411260</v>
      </c>
      <c r="K40" s="24">
        <f>'[1]SALARY!!!!!!'!N181</f>
        <v>0</v>
      </c>
      <c r="L40" s="24">
        <f>'[1]SALARY!!!!!!'!O181</f>
        <v>120771</v>
      </c>
      <c r="M40" s="24">
        <f>'[1]SALARY!!!!!!'!P181</f>
        <v>47801.60000000001</v>
      </c>
      <c r="N40" s="24">
        <f>'[1]SALARY!!!!!!'!Q181</f>
        <v>85167.35061866668</v>
      </c>
      <c r="O40" s="24">
        <f>'[1]SALARY!!!!!!'!R181</f>
        <v>53538.25280000002</v>
      </c>
      <c r="P40" s="24">
        <f>'[1]SALARY!!!!!!'!S181</f>
        <v>0</v>
      </c>
      <c r="Q40" s="24">
        <f>'[1]SALARY!!!!!!'!T181</f>
        <v>1350</v>
      </c>
      <c r="R40" s="24">
        <f>'[1]SALARY!!!!!!'!U181</f>
        <v>110934.12</v>
      </c>
      <c r="S40" s="24">
        <f>'[1]SALARY!!!!!!'!V181</f>
        <v>0</v>
      </c>
      <c r="T40" s="24">
        <f>'[1]SALARY!!!!!!'!W181</f>
        <v>0</v>
      </c>
      <c r="U40" s="24">
        <f>'[1]SALARY!!!!!!'!X181</f>
        <v>4500</v>
      </c>
      <c r="V40" s="24">
        <f>'[1]SALARY!!!!!!'!Y181</f>
        <v>30000</v>
      </c>
      <c r="W40" s="24">
        <f>'[1]SALARY!!!!!!'!Z181</f>
        <v>220000</v>
      </c>
      <c r="X40" s="24">
        <f>SUM(E40:W40)</f>
        <v>9553923.403951999</v>
      </c>
      <c r="Y40" s="19"/>
      <c r="AA40" s="25">
        <f>X40-U40</f>
        <v>9549423.403951999</v>
      </c>
      <c r="AC40" s="27">
        <f>X40/X47</f>
        <v>0.23400980090677698</v>
      </c>
    </row>
    <row r="41" spans="1:29" ht="12.75">
      <c r="A41" s="22" t="s">
        <v>30</v>
      </c>
      <c r="B41" s="20"/>
      <c r="C41" s="20"/>
      <c r="D41" s="21"/>
      <c r="E41" s="24">
        <v>5180261.374166667</v>
      </c>
      <c r="F41" s="24">
        <v>0</v>
      </c>
      <c r="G41" s="24">
        <v>293104.908</v>
      </c>
      <c r="H41" s="24">
        <v>1051991.5406000004</v>
      </c>
      <c r="I41" s="24">
        <v>30096.028720000002</v>
      </c>
      <c r="J41" s="24">
        <v>1415000</v>
      </c>
      <c r="K41" s="24">
        <v>300969.10799999995</v>
      </c>
      <c r="L41" s="24">
        <v>104500.79999999997</v>
      </c>
      <c r="M41" s="24">
        <v>43917.589770000006</v>
      </c>
      <c r="N41" s="24">
        <v>81420.6923339333</v>
      </c>
      <c r="O41" s="24">
        <v>48166.077300000004</v>
      </c>
      <c r="P41" s="24">
        <v>0</v>
      </c>
      <c r="Q41" s="24">
        <v>1200</v>
      </c>
      <c r="R41" s="24">
        <v>38000</v>
      </c>
      <c r="S41" s="24">
        <v>19500</v>
      </c>
      <c r="T41" s="24">
        <v>0</v>
      </c>
      <c r="U41" s="24">
        <v>0</v>
      </c>
      <c r="V41" s="24">
        <v>0</v>
      </c>
      <c r="W41" s="24">
        <v>500000</v>
      </c>
      <c r="X41" s="24">
        <f>SUM(E41:W41)</f>
        <v>9108128.118890598</v>
      </c>
      <c r="Y41" s="26">
        <f>SUM(X40-X41)/X41</f>
        <v>0.04894477539647299</v>
      </c>
      <c r="AC41" s="27"/>
    </row>
    <row r="42" spans="1:29" ht="12.75">
      <c r="A42" s="19"/>
      <c r="B42" s="20"/>
      <c r="C42" s="20"/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9"/>
      <c r="AC42" s="27"/>
    </row>
    <row r="43" spans="1:29" ht="12.75">
      <c r="A43" s="22" t="s">
        <v>27</v>
      </c>
      <c r="B43" s="20"/>
      <c r="C43" s="20">
        <v>20</v>
      </c>
      <c r="D43" s="21" t="s">
        <v>47</v>
      </c>
      <c r="E43" s="24">
        <f>'[1]SALARY!!!!!!'!G201+'[1]SALARY!!!!!!'!H201</f>
        <v>1248780.4</v>
      </c>
      <c r="F43" s="24">
        <f>'[1]SALARY!!!!!!'!I201</f>
        <v>267000</v>
      </c>
      <c r="G43" s="24">
        <f>'[1]SALARY!!!!!!'!J201</f>
        <v>113190.00000000001</v>
      </c>
      <c r="H43" s="24">
        <f>'[1]SALARY!!!!!!'!K201</f>
        <v>179130.336</v>
      </c>
      <c r="I43" s="24">
        <f>'[1]SALARY!!!!!!'!L201</f>
        <v>16284.575999999997</v>
      </c>
      <c r="J43" s="24">
        <f>'[1]SALARY!!!!!!'!M201</f>
        <v>92075.50000000001</v>
      </c>
      <c r="K43" s="24">
        <f>'[1]SALARY!!!!!!'!N201</f>
        <v>62802.267000000014</v>
      </c>
      <c r="L43" s="24">
        <f>'[1]SALARY!!!!!!'!O201</f>
        <v>7162.2</v>
      </c>
      <c r="M43" s="24">
        <f>'[1]SALARY!!!!!!'!P201</f>
        <v>12719.287999999999</v>
      </c>
      <c r="N43" s="24">
        <f>'[1]SALARY!!!!!!'!Q201</f>
        <v>16365.516257199999</v>
      </c>
      <c r="O43" s="24">
        <f>'[1]SALARY!!!!!!'!R201</f>
        <v>11809.279999999999</v>
      </c>
      <c r="P43" s="24">
        <f>'[1]SALARY!!!!!!'!S201</f>
        <v>0</v>
      </c>
      <c r="Q43" s="24">
        <f>'[1]SALARY!!!!!!'!T201</f>
        <v>855</v>
      </c>
      <c r="R43" s="24">
        <f>'[1]SALARY!!!!!!'!U201</f>
        <v>9600</v>
      </c>
      <c r="S43" s="24">
        <f>'[1]SALARY!!!!!!'!V201</f>
        <v>25124.7</v>
      </c>
      <c r="T43" s="24">
        <f>'[1]SALARY!!!!!!'!W201</f>
        <v>0</v>
      </c>
      <c r="U43" s="24">
        <f>'[1]SALARY!!!!!!'!X201</f>
        <v>0</v>
      </c>
      <c r="V43" s="24">
        <f>'[1]SALARY!!!!!!'!Y201</f>
        <v>5000</v>
      </c>
      <c r="W43" s="24">
        <f>'[1]SALARY!!!!!!'!Z201</f>
        <v>140000</v>
      </c>
      <c r="X43" s="24">
        <f>SUM(E43:W43)</f>
        <v>2207899.0632571997</v>
      </c>
      <c r="Y43" s="19"/>
      <c r="AA43" s="25">
        <f>X43-U43</f>
        <v>2207899.0632571997</v>
      </c>
      <c r="AC43" s="27"/>
    </row>
    <row r="44" spans="1:29" ht="12.75">
      <c r="A44" s="22" t="s">
        <v>30</v>
      </c>
      <c r="B44" s="20"/>
      <c r="C44" s="20"/>
      <c r="D44" s="21"/>
      <c r="E44" s="24">
        <v>1282432.996</v>
      </c>
      <c r="F44" s="24">
        <v>447400.5884</v>
      </c>
      <c r="G44" s="24">
        <v>136435.2</v>
      </c>
      <c r="H44" s="24">
        <v>260432.54687999998</v>
      </c>
      <c r="I44" s="24">
        <v>19439.50016</v>
      </c>
      <c r="J44" s="24">
        <v>69000</v>
      </c>
      <c r="K44" s="24">
        <v>32541.974799999993</v>
      </c>
      <c r="L44" s="24">
        <v>3972.348</v>
      </c>
      <c r="M44" s="24">
        <v>10871.39296</v>
      </c>
      <c r="N44" s="24">
        <v>16100.18889808</v>
      </c>
      <c r="O44" s="24">
        <v>11837.84304</v>
      </c>
      <c r="P44" s="24">
        <v>0</v>
      </c>
      <c r="Q44" s="24">
        <v>1040</v>
      </c>
      <c r="R44" s="24">
        <v>6500</v>
      </c>
      <c r="S44" s="24">
        <v>0</v>
      </c>
      <c r="T44" s="24">
        <v>0</v>
      </c>
      <c r="U44" s="24">
        <v>0</v>
      </c>
      <c r="V44" s="24">
        <v>0</v>
      </c>
      <c r="W44" s="24">
        <v>100000</v>
      </c>
      <c r="X44" s="24">
        <f>SUM(E44:W44)</f>
        <v>2398004.57913808</v>
      </c>
      <c r="Y44" s="26">
        <f>SUM(X43-X44)/X44</f>
        <v>-0.07927654414622112</v>
      </c>
      <c r="AC44" s="27"/>
    </row>
    <row r="45" spans="1:25" ht="12.75">
      <c r="A45" s="19"/>
      <c r="B45" s="20"/>
      <c r="C45" s="20"/>
      <c r="D45" s="2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9"/>
    </row>
    <row r="46" spans="1:25" ht="12.75">
      <c r="A46" s="19"/>
      <c r="B46" s="20"/>
      <c r="C46" s="20"/>
      <c r="D46" s="2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9"/>
    </row>
    <row r="47" spans="1:25" s="35" customFormat="1" ht="12.75">
      <c r="A47" s="19"/>
      <c r="B47" s="31"/>
      <c r="C47" s="19"/>
      <c r="D47" s="32" t="s">
        <v>48</v>
      </c>
      <c r="E47" s="33">
        <f>+E11+E15+E19+E23+E27+E31+E34+E40+E43+E37</f>
        <v>25972158.145000003</v>
      </c>
      <c r="F47" s="33">
        <f aca="true" t="shared" si="0" ref="F47:W47">+F11+F15+F19+F23+F27+F31+F34+F40+F43+F37</f>
        <v>397000</v>
      </c>
      <c r="G47" s="33">
        <f t="shared" si="0"/>
        <v>1682119.104</v>
      </c>
      <c r="H47" s="33">
        <f t="shared" si="0"/>
        <v>4847417.999600001</v>
      </c>
      <c r="I47" s="33">
        <f t="shared" si="0"/>
        <v>257249.77960000004</v>
      </c>
      <c r="J47" s="33">
        <f t="shared" si="0"/>
        <v>3953700.923076923</v>
      </c>
      <c r="K47" s="33">
        <f t="shared" si="0"/>
        <v>121314.56370000001</v>
      </c>
      <c r="L47" s="33">
        <f t="shared" si="0"/>
        <v>360898.2</v>
      </c>
      <c r="M47" s="33">
        <f t="shared" si="0"/>
        <v>182749.43333333335</v>
      </c>
      <c r="N47" s="33">
        <f t="shared" si="0"/>
        <v>352744.81020861235</v>
      </c>
      <c r="O47" s="33">
        <f t="shared" si="0"/>
        <v>241464.1691333334</v>
      </c>
      <c r="P47" s="33">
        <f t="shared" si="0"/>
        <v>358700</v>
      </c>
      <c r="Q47" s="33">
        <f t="shared" si="0"/>
        <v>5760</v>
      </c>
      <c r="R47" s="33">
        <f t="shared" si="0"/>
        <v>389334.12</v>
      </c>
      <c r="S47" s="33">
        <f t="shared" si="0"/>
        <v>30024.7</v>
      </c>
      <c r="T47" s="33">
        <f t="shared" si="0"/>
        <v>451386.5400000001</v>
      </c>
      <c r="U47" s="34">
        <f t="shared" si="0"/>
        <v>15000</v>
      </c>
      <c r="V47" s="34">
        <f t="shared" si="0"/>
        <v>133000</v>
      </c>
      <c r="W47" s="34">
        <f t="shared" si="0"/>
        <v>1075000</v>
      </c>
      <c r="X47" s="34">
        <f>+X11+X15+X19+X23+X27+X31+X34+X40+X43+X37</f>
        <v>40827022.487652205</v>
      </c>
      <c r="Y47" s="31" t="s">
        <v>49</v>
      </c>
    </row>
    <row r="48" spans="1:25" ht="12.75">
      <c r="A48" s="19"/>
      <c r="B48" s="20"/>
      <c r="C48" s="20"/>
      <c r="D48" s="21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24"/>
      <c r="V48" s="24"/>
      <c r="W48" s="24"/>
      <c r="X48" s="24">
        <f>SUM(E48:W48)</f>
        <v>0</v>
      </c>
      <c r="Y48" s="19"/>
    </row>
    <row r="49" spans="1:25" ht="12.75">
      <c r="A49" s="19"/>
      <c r="B49" s="20"/>
      <c r="C49" s="20"/>
      <c r="D49" s="21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9"/>
    </row>
    <row r="50" spans="1:25" s="35" customFormat="1" ht="12.75">
      <c r="A50" s="19"/>
      <c r="B50" s="31" t="s">
        <v>49</v>
      </c>
      <c r="C50" s="19"/>
      <c r="D50" s="19" t="s">
        <v>50</v>
      </c>
      <c r="E50" s="34">
        <f aca="true" t="shared" si="1" ref="E50:X50">E12+E16+E20+E24+E28+E32+E35+E41+E44+E38</f>
        <v>22152629.76616667</v>
      </c>
      <c r="F50" s="34">
        <f t="shared" si="1"/>
        <v>553204.5884</v>
      </c>
      <c r="G50" s="34">
        <f t="shared" si="1"/>
        <v>1430544.852</v>
      </c>
      <c r="H50" s="34">
        <f t="shared" si="1"/>
        <v>4087103.90124</v>
      </c>
      <c r="I50" s="34">
        <f t="shared" si="1"/>
        <v>207283.82679999998</v>
      </c>
      <c r="J50" s="34">
        <f t="shared" si="1"/>
        <v>3561057.372</v>
      </c>
      <c r="K50" s="34">
        <f t="shared" si="1"/>
        <v>375477.8417299999</v>
      </c>
      <c r="L50" s="34">
        <f t="shared" si="1"/>
        <v>299784.34799999994</v>
      </c>
      <c r="M50" s="34">
        <f t="shared" si="1"/>
        <v>159718.40153</v>
      </c>
      <c r="N50" s="34">
        <f t="shared" si="1"/>
        <v>303819.39606440125</v>
      </c>
      <c r="O50" s="34">
        <f t="shared" si="1"/>
        <v>204063.45261000004</v>
      </c>
      <c r="P50" s="34">
        <f t="shared" si="1"/>
        <v>314999.668</v>
      </c>
      <c r="Q50" s="34">
        <f t="shared" si="1"/>
        <v>4920</v>
      </c>
      <c r="R50" s="34">
        <f t="shared" si="1"/>
        <v>321000</v>
      </c>
      <c r="S50" s="34">
        <f t="shared" si="1"/>
        <v>34500</v>
      </c>
      <c r="T50" s="34">
        <f t="shared" si="1"/>
        <v>340861.1673600001</v>
      </c>
      <c r="U50" s="34">
        <f t="shared" si="1"/>
        <v>10000</v>
      </c>
      <c r="V50" s="34">
        <f t="shared" si="1"/>
        <v>0</v>
      </c>
      <c r="W50" s="34">
        <f t="shared" si="1"/>
        <v>1070000</v>
      </c>
      <c r="X50" s="34">
        <f t="shared" si="1"/>
        <v>35430968.581901066</v>
      </c>
      <c r="Y50" s="26">
        <f>SUM(X47-X50)/X50</f>
        <v>0.15229766844442305</v>
      </c>
    </row>
    <row r="51" spans="1:25" ht="12.75">
      <c r="A51" s="19"/>
      <c r="B51" s="20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9"/>
    </row>
    <row r="52" spans="1:25" s="38" customFormat="1" ht="12.75">
      <c r="A52" s="26"/>
      <c r="B52" s="26"/>
      <c r="C52" s="26"/>
      <c r="D52" s="26" t="s">
        <v>51</v>
      </c>
      <c r="E52" s="26">
        <f aca="true" t="shared" si="2" ref="E52:U52">SUM(E47-E50)/E50</f>
        <v>0.1724187339900762</v>
      </c>
      <c r="F52" s="26">
        <f t="shared" si="2"/>
        <v>-0.2823631467912821</v>
      </c>
      <c r="G52" s="26">
        <f t="shared" si="2"/>
        <v>0.17585904534784913</v>
      </c>
      <c r="H52" s="26">
        <f t="shared" si="2"/>
        <v>0.18602759233239127</v>
      </c>
      <c r="I52" s="26">
        <f t="shared" si="2"/>
        <v>0.2410508990082002</v>
      </c>
      <c r="J52" s="37">
        <f t="shared" si="2"/>
        <v>0.11026038338056943</v>
      </c>
      <c r="K52" s="37">
        <f t="shared" si="2"/>
        <v>-0.6769061973376438</v>
      </c>
      <c r="L52" s="26">
        <f t="shared" si="2"/>
        <v>0.20385938227835726</v>
      </c>
      <c r="M52" s="26">
        <f t="shared" si="2"/>
        <v>0.14419773540625758</v>
      </c>
      <c r="N52" s="26">
        <f t="shared" si="2"/>
        <v>0.16103453162628326</v>
      </c>
      <c r="O52" s="26">
        <f t="shared" si="2"/>
        <v>0.18327983793752867</v>
      </c>
      <c r="P52" s="26">
        <f t="shared" si="2"/>
        <v>0.1387313589168608</v>
      </c>
      <c r="Q52" s="26">
        <f t="shared" si="2"/>
        <v>0.17073170731707318</v>
      </c>
      <c r="R52" s="26">
        <f t="shared" si="2"/>
        <v>0.21287887850467288</v>
      </c>
      <c r="S52" s="26">
        <f t="shared" si="2"/>
        <v>-0.12971884057971012</v>
      </c>
      <c r="T52" s="26">
        <f t="shared" si="2"/>
        <v>0.32425334189878185</v>
      </c>
      <c r="U52" s="26">
        <f t="shared" si="2"/>
        <v>0.5</v>
      </c>
      <c r="V52" s="26">
        <v>1</v>
      </c>
      <c r="W52" s="37">
        <f>SUM(W47-W50)/W50</f>
        <v>0.004672897196261682</v>
      </c>
      <c r="X52" s="26">
        <f>SUM(X47-X50)/X50</f>
        <v>0.15229766844442305</v>
      </c>
      <c r="Y52" s="26"/>
    </row>
    <row r="53" spans="1:25" ht="12.75">
      <c r="A53" s="19"/>
      <c r="B53" s="20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19"/>
    </row>
    <row r="58" spans="4:9" ht="12.75">
      <c r="D58" t="s">
        <v>52</v>
      </c>
      <c r="G58" s="25">
        <f>X47</f>
        <v>40827022.487652205</v>
      </c>
      <c r="I58" s="39">
        <v>35114969</v>
      </c>
    </row>
    <row r="59" spans="4:9" ht="12.75">
      <c r="D59" s="10" t="s">
        <v>53</v>
      </c>
      <c r="G59" s="25">
        <f>SUM(G60:G61)</f>
        <v>88588796.0226522</v>
      </c>
      <c r="I59" s="25">
        <f>SUM(I60:I61)</f>
        <v>78009479</v>
      </c>
    </row>
    <row r="60" spans="4:9" ht="12.75">
      <c r="D60" t="s">
        <v>54</v>
      </c>
      <c r="G60" s="40">
        <v>70768796.0226522</v>
      </c>
      <c r="I60" s="41">
        <v>60822479</v>
      </c>
    </row>
    <row r="61" spans="4:9" ht="12.75">
      <c r="D61" t="s">
        <v>55</v>
      </c>
      <c r="G61" s="42">
        <v>17820000</v>
      </c>
      <c r="I61" s="42">
        <v>17187000</v>
      </c>
    </row>
    <row r="63" spans="4:9" ht="12.75">
      <c r="D63" s="10" t="s">
        <v>56</v>
      </c>
      <c r="G63" s="27">
        <f>G58/G59</f>
        <v>0.46085988658444704</v>
      </c>
      <c r="I63" s="27">
        <f>I58/I59</f>
        <v>0.45013720704377475</v>
      </c>
    </row>
  </sheetData>
  <sheetProtection/>
  <mergeCells count="3">
    <mergeCell ref="E3:H3"/>
    <mergeCell ref="E4:H4"/>
    <mergeCell ref="E6:H6"/>
  </mergeCells>
  <printOptions/>
  <pageMargins left="0.31" right="0.15748031496062992" top="0.5905511811023623" bottom="0.5905511811023623" header="0.5118110236220472" footer="0.5118110236220472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ndejager</dc:creator>
  <cp:keywords/>
  <dc:description/>
  <cp:lastModifiedBy>ndejager</cp:lastModifiedBy>
  <dcterms:created xsi:type="dcterms:W3CDTF">2009-05-04T07:52:17Z</dcterms:created>
  <dcterms:modified xsi:type="dcterms:W3CDTF">2009-05-04T07:52:38Z</dcterms:modified>
  <cp:category/>
  <cp:version/>
  <cp:contentType/>
  <cp:contentStatus/>
</cp:coreProperties>
</file>